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Sijoitusjakauma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<sst xmlns="http://schemas.openxmlformats.org/spreadsheetml/2006/main" count="52" uniqueCount="18">
  <si>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Merimieseläkekassa (MEK)</t>
  </si>
  <si>
    <t>MEUR</t>
  </si>
  <si>
    <t>%</t>
  </si>
  <si>
    <r>
      <t xml:space="preserve">Lainasaamiset </t>
    </r>
    <r>
      <rPr>
        <vertAlign val="superscript"/>
        <sz val="10"/>
        <rFont val="Arial"/>
        <family val="2"/>
      </rPr>
      <t>1)</t>
    </r>
  </si>
  <si>
    <r>
      <t xml:space="preserve">Joukkovelkakirjalainat </t>
    </r>
    <r>
      <rPr>
        <vertAlign val="superscript"/>
        <sz val="10"/>
        <color indexed="8"/>
        <rFont val="Arial"/>
        <family val="2"/>
      </rPr>
      <t>1), 2)</t>
    </r>
    <r>
      <rPr>
        <sz val="10"/>
        <color indexed="8"/>
        <rFont val="Arial"/>
        <family val="2"/>
      </rPr>
      <t xml:space="preserve"> </t>
    </r>
  </si>
  <si>
    <t xml:space="preserve">   *Sisältää korkorahastoja</t>
  </si>
  <si>
    <r>
      <t xml:space="preserve">Muut rahoitusmarkkinavälineet ja talletukset  </t>
    </r>
    <r>
      <rPr>
        <vertAlign val="superscript"/>
        <sz val="10"/>
        <color indexed="8"/>
        <rFont val="Arial"/>
        <family val="2"/>
      </rPr>
      <t>1), 2), 3)</t>
    </r>
  </si>
  <si>
    <t>Osakkeet ja osuudet</t>
  </si>
  <si>
    <r>
      <t xml:space="preserve">Kiinteistösijoitukset </t>
    </r>
    <r>
      <rPr>
        <vertAlign val="superscript"/>
        <sz val="10"/>
        <color indexed="8"/>
        <rFont val="Arial"/>
        <family val="2"/>
      </rPr>
      <t>4)</t>
    </r>
  </si>
  <si>
    <t xml:space="preserve">   *Sisältää sijoitusrahastoja ja yhteissijoitusyrityksiä</t>
  </si>
  <si>
    <t xml:space="preserve">Muut sijoitukset </t>
  </si>
  <si>
    <t>Sijoitukset yhteensä</t>
  </si>
  <si>
    <t>Jvk-salkun modifioitu duraatio D mod = D / (1 + r)</t>
  </si>
  <si>
    <r>
      <t>1)</t>
    </r>
    <r>
      <rPr>
        <sz val="8"/>
        <color indexed="8"/>
        <rFont val="Arial"/>
        <family val="2"/>
      </rPr>
      <t xml:space="preserve"> Sisältää kertyneet korot</t>
    </r>
  </si>
  <si>
    <r>
      <t>2)</t>
    </r>
    <r>
      <rPr>
        <sz val="8"/>
        <color indexed="8"/>
        <rFont val="Arial"/>
        <family val="2"/>
      </rPr>
      <t xml:space="preserve"> Korkorahastoista pitkän koron rahastot sisältyvät joukkovelkakirjalainoihin ja lyhyen koron rahastot muihin rahoitusmarkkinavälineisiin</t>
    </r>
  </si>
  <si>
    <r>
      <t>3)</t>
    </r>
    <r>
      <rPr>
        <sz val="8"/>
        <color indexed="8"/>
        <rFont val="Arial"/>
        <family val="2"/>
      </rPr>
      <t xml:space="preserve"> Sisältää taseen sijoituksiin kuuluvat talletukset</t>
    </r>
  </si>
  <si>
    <r>
      <t>4)</t>
    </r>
    <r>
      <rPr>
        <sz val="8"/>
        <color indexed="8"/>
        <rFont val="Arial"/>
        <family val="2"/>
      </rPr>
      <t xml:space="preserve"> Sisältää niiden sijoitusrahastojen osuudet ja sijoitukset niihin rinnastettaviin yhteissijoitusyrityksiin, jotka sijoittavat kiinteistöihin ja kiinteistöyhteisöihin</t>
    </r>
  </si>
  <si>
    <t>Maatalousyrittäjien eläkelaitos  (MELA)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</si>
</sst>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"/>
    <numFmt numFmtId="168" formatCode="0.0"/>
    <numFmt numFmtId="169" formatCode="_-* #,##0.00\ _m_k_-;\-* #,##0.00\ _m_k_-;_-* &quot;-&quot;??\ _m_k_-;_-@_-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_-&quot;€&quot;\ * #,##0.00_-;_-&quot;€&quot;\ * \-#,##0.00;_-&quot;€&quot;* #0_-;_-@_-"/>
    <numFmt numFmtId="175" formatCode="#,##0\ [$€-1];[Red]\-#,##0\ [$€-1]"/>
    <numFmt numFmtId="176" formatCode="###,###,###,###,##0"/>
    <numFmt numFmtId="177" formatCode="#,##0\ [$€-1]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7" applyNumberFormat="0" applyFill="0" applyAlignment="0" applyProtection="0"/>
    <xf numFmtId="0" fontId="34" fillId="7" borderId="2" applyNumberFormat="0" applyAlignment="0" applyProtection="0"/>
    <xf numFmtId="0" fontId="35" fillId="23" borderId="8" applyNumberFormat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96" applyFont="1" applyBorder="1">
      <alignment/>
      <protection/>
    </xf>
    <xf numFmtId="0" fontId="0" fillId="0" borderId="0" xfId="96" applyFont="1" applyBorder="1">
      <alignment/>
      <protection/>
    </xf>
    <xf numFmtId="0" fontId="6" fillId="0" borderId="0" xfId="96" applyFont="1">
      <alignment/>
      <protection/>
    </xf>
    <xf numFmtId="0" fontId="12" fillId="0" borderId="0" xfId="96" applyFont="1" applyAlignment="1" applyProtection="1">
      <alignment horizontal="left"/>
      <protection locked="0"/>
    </xf>
    <xf numFmtId="0" fontId="13" fillId="0" borderId="0" xfId="96" applyFont="1" applyBorder="1" applyProtection="1">
      <alignment/>
      <protection locked="0"/>
    </xf>
    <xf numFmtId="0" fontId="13" fillId="0" borderId="0" xfId="96" applyFont="1" applyProtection="1">
      <alignment/>
      <protection locked="0"/>
    </xf>
    <xf numFmtId="0" fontId="12" fillId="0" borderId="0" xfId="96" applyFont="1" applyBorder="1" applyProtection="1">
      <alignment/>
      <protection locked="0"/>
    </xf>
    <xf numFmtId="0" fontId="14" fillId="0" borderId="0" xfId="96" applyFont="1">
      <alignment/>
      <protection/>
    </xf>
    <xf numFmtId="0" fontId="14" fillId="0" borderId="0" xfId="96" applyFont="1" applyBorder="1" applyAlignment="1">
      <alignment horizontal="right"/>
      <protection/>
    </xf>
    <xf numFmtId="0" fontId="8" fillId="0" borderId="0" xfId="95" applyFont="1" applyProtection="1">
      <alignment/>
      <protection locked="0"/>
    </xf>
    <xf numFmtId="0" fontId="5" fillId="0" borderId="0" xfId="96" applyFont="1">
      <alignment/>
      <protection/>
    </xf>
    <xf numFmtId="0" fontId="6" fillId="0" borderId="0" xfId="98" applyFont="1" applyProtection="1">
      <alignment/>
      <protection/>
    </xf>
    <xf numFmtId="4" fontId="0" fillId="0" borderId="0" xfId="98" applyNumberFormat="1" applyFont="1" applyFill="1" applyBorder="1" applyAlignment="1" applyProtection="1">
      <alignment horizontal="right"/>
      <protection/>
    </xf>
    <xf numFmtId="0" fontId="12" fillId="0" borderId="0" xfId="96" applyFont="1" applyBorder="1" applyAlignment="1" applyProtection="1">
      <alignment horizontal="left"/>
      <protection locked="0"/>
    </xf>
    <xf numFmtId="0" fontId="16" fillId="0" borderId="0" xfId="96" applyFont="1" applyBorder="1" applyAlignment="1" applyProtection="1">
      <alignment horizontal="left"/>
      <protection locked="0"/>
    </xf>
    <xf numFmtId="0" fontId="6" fillId="0" borderId="10" xfId="96" applyFont="1" applyFill="1" applyBorder="1" applyAlignment="1">
      <alignment horizontal="right"/>
      <protection/>
    </xf>
    <xf numFmtId="0" fontId="19" fillId="21" borderId="10" xfId="96" applyFont="1" applyFill="1" applyBorder="1" applyAlignment="1">
      <alignment horizontal="right"/>
      <protection/>
    </xf>
    <xf numFmtId="0" fontId="3" fillId="21" borderId="0" xfId="58" applyFont="1" applyFill="1" applyBorder="1" applyAlignment="1">
      <alignment/>
    </xf>
    <xf numFmtId="0" fontId="0" fillId="21" borderId="0" xfId="0" applyFill="1" applyAlignment="1">
      <alignment/>
    </xf>
    <xf numFmtId="0" fontId="4" fillId="21" borderId="0" xfId="96" applyFont="1" applyFill="1">
      <alignment/>
      <protection/>
    </xf>
    <xf numFmtId="0" fontId="4" fillId="21" borderId="0" xfId="96" applyFont="1" applyFill="1" applyBorder="1">
      <alignment/>
      <protection/>
    </xf>
    <xf numFmtId="0" fontId="0" fillId="21" borderId="11" xfId="0" applyFill="1" applyBorder="1" applyAlignment="1">
      <alignment/>
    </xf>
    <xf numFmtId="0" fontId="0" fillId="0" borderId="11" xfId="0" applyFill="1" applyBorder="1" applyAlignment="1">
      <alignment/>
    </xf>
    <xf numFmtId="167" fontId="0" fillId="0" borderId="0" xfId="98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168" fontId="0" fillId="0" borderId="12" xfId="98" applyNumberFormat="1" applyFont="1" applyFill="1" applyBorder="1" applyAlignment="1" applyProtection="1">
      <alignment horizontal="right"/>
      <protection/>
    </xf>
    <xf numFmtId="167" fontId="0" fillId="0" borderId="13" xfId="98" applyNumberFormat="1" applyFont="1" applyFill="1" applyBorder="1" applyAlignment="1" applyProtection="1">
      <alignment horizontal="right"/>
      <protection/>
    </xf>
    <xf numFmtId="167" fontId="0" fillId="0" borderId="14" xfId="98" applyNumberFormat="1" applyFont="1" applyFill="1" applyBorder="1" applyAlignment="1" applyProtection="1">
      <alignment horizontal="right"/>
      <protection/>
    </xf>
    <xf numFmtId="168" fontId="0" fillId="0" borderId="14" xfId="98" applyNumberFormat="1" applyFont="1" applyFill="1" applyBorder="1" applyAlignment="1" applyProtection="1">
      <alignment horizontal="right"/>
      <protection/>
    </xf>
    <xf numFmtId="167" fontId="0" fillId="0" borderId="15" xfId="98" applyNumberFormat="1" applyFont="1" applyFill="1" applyBorder="1" applyAlignment="1" applyProtection="1">
      <alignment horizontal="right"/>
      <protection/>
    </xf>
    <xf numFmtId="167" fontId="11" fillId="0" borderId="16" xfId="98" applyNumberFormat="1" applyFont="1" applyFill="1" applyBorder="1" applyAlignment="1" applyProtection="1">
      <alignment horizontal="right"/>
      <protection/>
    </xf>
    <xf numFmtId="167" fontId="11" fillId="0" borderId="13" xfId="98" applyNumberFormat="1" applyFont="1" applyFill="1" applyBorder="1" applyAlignment="1" applyProtection="1">
      <alignment horizontal="right"/>
      <protection/>
    </xf>
    <xf numFmtId="168" fontId="11" fillId="0" borderId="12" xfId="98" applyNumberFormat="1" applyFont="1" applyFill="1" applyBorder="1" applyAlignment="1" applyProtection="1">
      <alignment horizontal="right"/>
      <protection/>
    </xf>
    <xf numFmtId="168" fontId="0" fillId="0" borderId="17" xfId="98" applyNumberFormat="1" applyFont="1" applyFill="1" applyBorder="1" applyAlignment="1" applyProtection="1">
      <alignment horizontal="right"/>
      <protection/>
    </xf>
    <xf numFmtId="167" fontId="0" fillId="0" borderId="18" xfId="98" applyNumberFormat="1" applyFont="1" applyFill="1" applyBorder="1" applyAlignment="1" applyProtection="1">
      <alignment horizontal="right"/>
      <protection/>
    </xf>
    <xf numFmtId="167" fontId="0" fillId="0" borderId="19" xfId="98" applyNumberFormat="1" applyFont="1" applyFill="1" applyBorder="1" applyAlignment="1" applyProtection="1">
      <alignment horizontal="right"/>
      <protection/>
    </xf>
    <xf numFmtId="168" fontId="0" fillId="0" borderId="20" xfId="98" applyNumberFormat="1" applyFont="1" applyFill="1" applyBorder="1" applyAlignment="1" applyProtection="1">
      <alignment horizontal="right"/>
      <protection/>
    </xf>
    <xf numFmtId="168" fontId="0" fillId="0" borderId="13" xfId="98" applyNumberFormat="1" applyFont="1" applyFill="1" applyBorder="1" applyAlignment="1" applyProtection="1">
      <alignment horizontal="right"/>
      <protection/>
    </xf>
    <xf numFmtId="167" fontId="11" fillId="0" borderId="12" xfId="98" applyNumberFormat="1" applyFont="1" applyFill="1" applyBorder="1" applyAlignment="1" applyProtection="1">
      <alignment horizontal="right"/>
      <protection/>
    </xf>
    <xf numFmtId="168" fontId="6" fillId="0" borderId="21" xfId="98" applyNumberFormat="1" applyFont="1" applyFill="1" applyBorder="1" applyAlignment="1" applyProtection="1">
      <alignment horizontal="right"/>
      <protection/>
    </xf>
    <xf numFmtId="168" fontId="6" fillId="0" borderId="22" xfId="98" applyNumberFormat="1" applyFont="1" applyFill="1" applyBorder="1" applyAlignment="1" applyProtection="1">
      <alignment horizontal="right"/>
      <protection/>
    </xf>
    <xf numFmtId="167" fontId="6" fillId="0" borderId="21" xfId="98" applyNumberFormat="1" applyFont="1" applyFill="1" applyBorder="1" applyAlignment="1" applyProtection="1">
      <alignment horizontal="right"/>
      <protection/>
    </xf>
    <xf numFmtId="168" fontId="6" fillId="0" borderId="23" xfId="98" applyNumberFormat="1" applyFont="1" applyFill="1" applyBorder="1" applyAlignment="1" applyProtection="1">
      <alignment horizontal="right"/>
      <protection/>
    </xf>
    <xf numFmtId="3" fontId="0" fillId="0" borderId="24" xfId="96" applyNumberFormat="1" applyFont="1" applyFill="1" applyBorder="1" applyAlignment="1" applyProtection="1">
      <alignment horizontal="right"/>
      <protection locked="0"/>
    </xf>
    <xf numFmtId="168" fontId="0" fillId="24" borderId="25" xfId="78" applyNumberFormat="1" applyFont="1" applyFill="1" applyBorder="1" applyProtection="1">
      <alignment/>
      <protection locked="0"/>
    </xf>
    <xf numFmtId="167" fontId="0" fillId="0" borderId="13" xfId="77" applyNumberFormat="1" applyFont="1" applyFill="1" applyBorder="1" applyProtection="1">
      <alignment/>
      <protection locked="0"/>
    </xf>
    <xf numFmtId="168" fontId="0" fillId="24" borderId="26" xfId="96" applyNumberFormat="1" applyFont="1" applyFill="1" applyBorder="1" applyAlignment="1" applyProtection="1">
      <alignment horizontal="right"/>
      <protection locked="0"/>
    </xf>
    <xf numFmtId="167" fontId="0" fillId="0" borderId="24" xfId="96" applyNumberFormat="1" applyFont="1" applyFill="1" applyBorder="1" applyAlignment="1" applyProtection="1">
      <alignment horizontal="right"/>
      <protection locked="0"/>
    </xf>
    <xf numFmtId="168" fontId="0" fillId="24" borderId="25" xfId="96" applyNumberFormat="1" applyFont="1" applyFill="1" applyBorder="1" applyAlignment="1" applyProtection="1">
      <alignment horizontal="right"/>
      <protection locked="0"/>
    </xf>
    <xf numFmtId="167" fontId="0" fillId="0" borderId="13" xfId="96" applyNumberFormat="1" applyFont="1" applyFill="1" applyBorder="1" applyAlignment="1" applyProtection="1">
      <alignment horizontal="right"/>
      <protection locked="0"/>
    </xf>
    <xf numFmtId="168" fontId="38" fillId="24" borderId="25" xfId="96" applyNumberFormat="1" applyFont="1" applyFill="1" applyBorder="1" applyAlignment="1" applyProtection="1">
      <alignment horizontal="right"/>
      <protection locked="0"/>
    </xf>
    <xf numFmtId="167" fontId="0" fillId="0" borderId="27" xfId="98" applyNumberFormat="1" applyFont="1" applyFill="1" applyBorder="1" applyAlignment="1" applyProtection="1">
      <alignment horizontal="right"/>
      <protection/>
    </xf>
    <xf numFmtId="168" fontId="0" fillId="0" borderId="28" xfId="98" applyNumberFormat="1" applyFont="1" applyFill="1" applyBorder="1" applyAlignment="1" applyProtection="1">
      <alignment horizontal="right"/>
      <protection/>
    </xf>
    <xf numFmtId="167" fontId="0" fillId="0" borderId="29" xfId="98" applyNumberFormat="1" applyFont="1" applyFill="1" applyBorder="1" applyAlignment="1" applyProtection="1">
      <alignment horizontal="right"/>
      <protection/>
    </xf>
    <xf numFmtId="167" fontId="0" fillId="0" borderId="30" xfId="98" applyNumberFormat="1" applyFont="1" applyFill="1" applyBorder="1" applyAlignment="1" applyProtection="1">
      <alignment horizontal="right"/>
      <protection/>
    </xf>
    <xf numFmtId="0" fontId="6" fillId="0" borderId="31" xfId="96" applyFont="1" applyBorder="1" applyAlignment="1">
      <alignment horizontal="right"/>
      <protection/>
    </xf>
    <xf numFmtId="0" fontId="6" fillId="0" borderId="32" xfId="0" applyFont="1" applyBorder="1" applyAlignment="1">
      <alignment horizontal="right" vertical="center"/>
    </xf>
    <xf numFmtId="167" fontId="0" fillId="0" borderId="27" xfId="96" applyNumberFormat="1" applyFont="1" applyFill="1" applyBorder="1" applyAlignment="1" applyProtection="1">
      <alignment horizontal="right"/>
      <protection locked="0"/>
    </xf>
    <xf numFmtId="168" fontId="0" fillId="24" borderId="33" xfId="96" applyNumberFormat="1" applyFont="1" applyFill="1" applyBorder="1" applyAlignment="1" applyProtection="1">
      <alignment horizontal="right"/>
      <protection locked="0"/>
    </xf>
    <xf numFmtId="168" fontId="0" fillId="0" borderId="27" xfId="98" applyNumberFormat="1" applyFont="1" applyFill="1" applyBorder="1" applyAlignment="1" applyProtection="1">
      <alignment horizontal="right"/>
      <protection/>
    </xf>
    <xf numFmtId="168" fontId="0" fillId="0" borderId="30" xfId="98" applyNumberFormat="1" applyFont="1" applyFill="1" applyBorder="1" applyAlignment="1" applyProtection="1">
      <alignment horizontal="right"/>
      <protection/>
    </xf>
    <xf numFmtId="168" fontId="6" fillId="0" borderId="22" xfId="84" applyNumberFormat="1" applyFont="1" applyFill="1" applyBorder="1">
      <alignment/>
      <protection/>
    </xf>
    <xf numFmtId="167" fontId="0" fillId="0" borderId="34" xfId="98" applyNumberFormat="1" applyFont="1" applyFill="1" applyBorder="1" applyAlignment="1" applyProtection="1">
      <alignment horizontal="right"/>
      <protection/>
    </xf>
    <xf numFmtId="168" fontId="0" fillId="0" borderId="11" xfId="98" applyNumberFormat="1" applyFont="1" applyFill="1" applyBorder="1" applyAlignment="1" applyProtection="1">
      <alignment horizontal="right"/>
      <protection/>
    </xf>
    <xf numFmtId="168" fontId="6" fillId="0" borderId="21" xfId="84" applyNumberFormat="1" applyFont="1" applyFill="1" applyBorder="1">
      <alignment/>
      <protection/>
    </xf>
    <xf numFmtId="167" fontId="6" fillId="0" borderId="35" xfId="98" applyNumberFormat="1" applyFont="1" applyFill="1" applyBorder="1" applyAlignment="1" applyProtection="1">
      <alignment horizontal="right"/>
      <protection/>
    </xf>
    <xf numFmtId="167" fontId="6" fillId="0" borderId="36" xfId="98" applyNumberFormat="1" applyFont="1" applyFill="1" applyBorder="1" applyAlignment="1" applyProtection="1">
      <alignment horizontal="right"/>
      <protection/>
    </xf>
    <xf numFmtId="167" fontId="6" fillId="0" borderId="37" xfId="98" applyNumberFormat="1" applyFont="1" applyFill="1" applyBorder="1" applyAlignment="1" applyProtection="1">
      <alignment horizontal="right"/>
      <protection/>
    </xf>
    <xf numFmtId="167" fontId="6" fillId="24" borderId="21" xfId="96" applyNumberFormat="1" applyFont="1" applyFill="1" applyBorder="1" applyAlignment="1" applyProtection="1">
      <alignment horizontal="right"/>
      <protection locked="0"/>
    </xf>
    <xf numFmtId="168" fontId="6" fillId="24" borderId="38" xfId="96" applyNumberFormat="1" applyFont="1" applyFill="1" applyBorder="1" applyAlignment="1" applyProtection="1">
      <alignment horizontal="right"/>
      <protection locked="0"/>
    </xf>
    <xf numFmtId="0" fontId="0" fillId="0" borderId="0" xfId="87" applyFont="1" applyFill="1" applyBorder="1">
      <alignment/>
      <protection/>
    </xf>
    <xf numFmtId="168" fontId="6" fillId="0" borderId="0" xfId="98" applyNumberFormat="1" applyFont="1" applyFill="1" applyBorder="1" applyAlignment="1" applyProtection="1">
      <alignment horizontal="right"/>
      <protection/>
    </xf>
    <xf numFmtId="168" fontId="38" fillId="24" borderId="25" xfId="97" applyNumberFormat="1" applyFont="1" applyFill="1" applyBorder="1" applyAlignment="1" applyProtection="1">
      <alignment horizontal="right"/>
      <protection locked="0"/>
    </xf>
    <xf numFmtId="168" fontId="38" fillId="24" borderId="26" xfId="97" applyNumberFormat="1" applyFont="1" applyFill="1" applyBorder="1" applyAlignment="1" applyProtection="1">
      <alignment horizontal="right"/>
      <protection locked="0"/>
    </xf>
    <xf numFmtId="168" fontId="38" fillId="24" borderId="25" xfId="0" applyNumberFormat="1" applyFont="1" applyFill="1" applyBorder="1" applyAlignment="1" applyProtection="1">
      <alignment/>
      <protection locked="0"/>
    </xf>
    <xf numFmtId="0" fontId="8" fillId="0" borderId="32" xfId="96" applyFont="1" applyBorder="1" applyAlignment="1" applyProtection="1">
      <alignment horizontal="left"/>
      <protection locked="0"/>
    </xf>
    <xf numFmtId="0" fontId="8" fillId="0" borderId="28" xfId="96" applyFont="1" applyBorder="1" applyAlignment="1" applyProtection="1">
      <alignment horizontal="left"/>
      <protection locked="0"/>
    </xf>
    <xf numFmtId="0" fontId="10" fillId="0" borderId="28" xfId="96" applyFont="1" applyBorder="1" applyAlignment="1" applyProtection="1">
      <alignment/>
      <protection locked="0"/>
    </xf>
    <xf numFmtId="168" fontId="38" fillId="24" borderId="11" xfId="97" applyNumberFormat="1" applyFont="1" applyFill="1" applyBorder="1" applyAlignment="1" applyProtection="1">
      <alignment horizontal="right"/>
      <protection/>
    </xf>
    <xf numFmtId="168" fontId="38" fillId="24" borderId="12" xfId="97" applyNumberFormat="1" applyFont="1" applyFill="1" applyBorder="1" applyAlignment="1" applyProtection="1">
      <alignment horizontal="right"/>
      <protection/>
    </xf>
    <xf numFmtId="168" fontId="38" fillId="24" borderId="39" xfId="97" applyNumberFormat="1" applyFont="1" applyFill="1" applyBorder="1" applyAlignment="1" applyProtection="1">
      <alignment horizontal="right"/>
      <protection/>
    </xf>
    <xf numFmtId="168" fontId="38" fillId="24" borderId="12" xfId="0" applyNumberFormat="1" applyFont="1" applyFill="1" applyBorder="1" applyAlignment="1" applyProtection="1">
      <alignment horizontal="right"/>
      <protection/>
    </xf>
    <xf numFmtId="0" fontId="10" fillId="0" borderId="40" xfId="96" applyFont="1" applyBorder="1" applyProtection="1">
      <alignment/>
      <protection locked="0"/>
    </xf>
    <xf numFmtId="0" fontId="8" fillId="0" borderId="27" xfId="96" applyFont="1" applyBorder="1" applyAlignment="1" applyProtection="1">
      <alignment horizontal="left"/>
      <protection locked="0"/>
    </xf>
    <xf numFmtId="0" fontId="10" fillId="0" borderId="27" xfId="96" applyFont="1" applyBorder="1" applyAlignment="1" applyProtection="1">
      <alignment/>
      <protection locked="0"/>
    </xf>
    <xf numFmtId="0" fontId="8" fillId="0" borderId="36" xfId="96" applyFont="1" applyBorder="1" applyAlignment="1" applyProtection="1">
      <alignment horizontal="left"/>
      <protection locked="0"/>
    </xf>
    <xf numFmtId="2" fontId="39" fillId="0" borderId="25" xfId="97" applyNumberFormat="1" applyFont="1" applyFill="1" applyBorder="1" applyProtection="1">
      <alignment/>
      <protection locked="0"/>
    </xf>
    <xf numFmtId="0" fontId="16" fillId="0" borderId="0" xfId="96" applyFont="1" applyBorder="1" applyAlignment="1" applyProtection="1">
      <alignment horizontal="left"/>
      <protection locked="0"/>
    </xf>
    <xf numFmtId="0" fontId="8" fillId="0" borderId="41" xfId="96" applyFont="1" applyBorder="1" applyAlignment="1" applyProtection="1">
      <alignment horizontal="left"/>
      <protection locked="0"/>
    </xf>
    <xf numFmtId="0" fontId="12" fillId="0" borderId="42" xfId="96" applyFont="1" applyBorder="1" applyAlignment="1" applyProtection="1">
      <alignment horizontal="left"/>
      <protection locked="0"/>
    </xf>
    <xf numFmtId="0" fontId="10" fillId="0" borderId="0" xfId="96" applyFont="1" applyBorder="1" applyAlignment="1" applyProtection="1">
      <alignment/>
      <protection locked="0"/>
    </xf>
    <xf numFmtId="0" fontId="12" fillId="0" borderId="0" xfId="96" applyFont="1" applyBorder="1" applyAlignment="1" applyProtection="1">
      <alignment horizontal="left"/>
      <protection locked="0"/>
    </xf>
    <xf numFmtId="0" fontId="8" fillId="0" borderId="0" xfId="96" applyFont="1" applyBorder="1" applyAlignment="1" applyProtection="1">
      <alignment horizontal="left"/>
      <protection locked="0"/>
    </xf>
    <xf numFmtId="0" fontId="10" fillId="0" borderId="0" xfId="96" applyFont="1" applyBorder="1" applyProtection="1">
      <alignment/>
      <protection locked="0"/>
    </xf>
    <xf numFmtId="0" fontId="5" fillId="21" borderId="0" xfId="0" applyFont="1" applyFill="1" applyAlignment="1">
      <alignment/>
    </xf>
    <xf numFmtId="0" fontId="0" fillId="0" borderId="0" xfId="96" applyFont="1" applyBorder="1" applyAlignment="1" applyProtection="1">
      <alignment horizontal="left"/>
      <protection locked="0"/>
    </xf>
  </cellXfs>
  <cellStyles count="10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uro" xfId="42"/>
    <cellStyle name="Euro 2" xfId="43"/>
    <cellStyle name="Följde hyperlänken" xfId="44"/>
    <cellStyle name="Följde hyperlänken 10" xfId="45"/>
    <cellStyle name="Följde hyperlänken 11" xfId="46"/>
    <cellStyle name="Följde hyperlänken 12" xfId="47"/>
    <cellStyle name="Följde hyperlänken 2" xfId="48"/>
    <cellStyle name="Följde hyperlänken 3" xfId="49"/>
    <cellStyle name="Följde hyperlänken 4" xfId="50"/>
    <cellStyle name="Följde hyperlänken 5" xfId="51"/>
    <cellStyle name="Följde hyperlänken 6" xfId="52"/>
    <cellStyle name="Följde hyperlänken 7" xfId="53"/>
    <cellStyle name="Följde hyperlänken 8" xfId="54"/>
    <cellStyle name="Följde hyperlänken 9" xfId="55"/>
    <cellStyle name="Huomautus" xfId="56"/>
    <cellStyle name="Huono" xfId="57"/>
    <cellStyle name="Hyperlink" xfId="58"/>
    <cellStyle name="Hyperlänk" xfId="59"/>
    <cellStyle name="Hyperlänk 10" xfId="60"/>
    <cellStyle name="Hyperlänk 11" xfId="61"/>
    <cellStyle name="Hyperlänk 12" xfId="62"/>
    <cellStyle name="Hyperlänk 2" xfId="63"/>
    <cellStyle name="Hyperlänk 3" xfId="64"/>
    <cellStyle name="Hyperlänk 4" xfId="65"/>
    <cellStyle name="Hyperlänk 5" xfId="66"/>
    <cellStyle name="Hyperlänk 6" xfId="67"/>
    <cellStyle name="Hyperlänk 7" xfId="68"/>
    <cellStyle name="Hyperlänk 8" xfId="69"/>
    <cellStyle name="Hyperlänk 9" xfId="70"/>
    <cellStyle name="Hyvä" xfId="71"/>
    <cellStyle name="Laskenta" xfId="72"/>
    <cellStyle name="Linkitetty solu" xfId="73"/>
    <cellStyle name="Neutraali" xfId="74"/>
    <cellStyle name="Normaali 10" xfId="75"/>
    <cellStyle name="Normaali 11" xfId="76"/>
    <cellStyle name="Normaali 12" xfId="77"/>
    <cellStyle name="Normaali 13" xfId="78"/>
    <cellStyle name="Normaali 14" xfId="79"/>
    <cellStyle name="Normaali 15" xfId="80"/>
    <cellStyle name="Normaali 16" xfId="81"/>
    <cellStyle name="Normaali 17" xfId="82"/>
    <cellStyle name="Normaali 18" xfId="83"/>
    <cellStyle name="Normaali 19" xfId="84"/>
    <cellStyle name="Normaali 2" xfId="85"/>
    <cellStyle name="Normaali 2 2" xfId="86"/>
    <cellStyle name="Normaali 20" xfId="87"/>
    <cellStyle name="Normaali 3" xfId="88"/>
    <cellStyle name="Normaali 4" xfId="89"/>
    <cellStyle name="Normaali 5" xfId="90"/>
    <cellStyle name="Normaali 6" xfId="91"/>
    <cellStyle name="Normaali 7" xfId="92"/>
    <cellStyle name="Normaali 8" xfId="93"/>
    <cellStyle name="Normaali 9" xfId="94"/>
    <cellStyle name="Normaali_Sijoitusjakauma" xfId="95"/>
    <cellStyle name="Normaali_Taul4" xfId="96"/>
    <cellStyle name="Normaali_Taul4 2" xfId="97"/>
    <cellStyle name="Normaali_Taul4_Sijoitusjakauma" xfId="98"/>
    <cellStyle name="Otsikko" xfId="99"/>
    <cellStyle name="Otsikko 1" xfId="100"/>
    <cellStyle name="Otsikko 2" xfId="101"/>
    <cellStyle name="Otsikko 3" xfId="102"/>
    <cellStyle name="Otsikko 4" xfId="103"/>
    <cellStyle name="Pilkku_liite 15" xfId="104"/>
    <cellStyle name="Percent" xfId="105"/>
    <cellStyle name="Selittävä teksti" xfId="106"/>
    <cellStyle name="Sijoyleinen" xfId="107"/>
    <cellStyle name="Summa" xfId="108"/>
    <cellStyle name="Syöttö" xfId="109"/>
    <cellStyle name="Tarkistussolu" xfId="110"/>
    <cellStyle name="Tulostus" xfId="111"/>
    <cellStyle name="Currency" xfId="112"/>
    <cellStyle name="Currency [0]" xfId="113"/>
    <cellStyle name="Varoitusteksti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38.421875" style="0" customWidth="1"/>
    <col min="3" max="10" width="9.140625" style="0" customWidth="1"/>
  </cols>
  <sheetData>
    <row r="1" spans="1:12" ht="15.75">
      <c r="A1" s="18"/>
      <c r="B1" s="18"/>
      <c r="C1" s="18"/>
      <c r="D1" s="18"/>
      <c r="E1" s="18"/>
      <c r="F1" s="18"/>
      <c r="G1" s="18"/>
      <c r="H1" s="18"/>
      <c r="I1" s="18"/>
      <c r="J1" s="19"/>
      <c r="K1" s="20"/>
      <c r="L1" s="20"/>
    </row>
    <row r="2" spans="1:12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21"/>
      <c r="L2" s="21"/>
    </row>
    <row r="3" spans="11:12" ht="16.5" thickBot="1">
      <c r="K3" s="1"/>
      <c r="L3" s="1"/>
    </row>
    <row r="4" spans="2:12" ht="15.75">
      <c r="B4" s="1"/>
      <c r="C4" s="17">
        <v>2010</v>
      </c>
      <c r="D4" s="22"/>
      <c r="E4" s="16">
        <v>2009</v>
      </c>
      <c r="F4" s="23"/>
      <c r="G4" s="16">
        <v>2008</v>
      </c>
      <c r="H4" s="23"/>
      <c r="I4" s="16">
        <v>2007</v>
      </c>
      <c r="J4" s="23"/>
      <c r="K4" s="16">
        <v>2006</v>
      </c>
      <c r="L4" s="23"/>
    </row>
    <row r="5" spans="1:12" ht="16.5" thickBot="1">
      <c r="A5" s="3"/>
      <c r="B5" s="1"/>
      <c r="C5" s="56" t="s">
        <v>1</v>
      </c>
      <c r="D5" s="57" t="s">
        <v>2</v>
      </c>
      <c r="E5" s="56" t="s">
        <v>1</v>
      </c>
      <c r="F5" s="57" t="s">
        <v>2</v>
      </c>
      <c r="G5" s="56" t="s">
        <v>1</v>
      </c>
      <c r="H5" s="57" t="s">
        <v>2</v>
      </c>
      <c r="I5" s="56" t="s">
        <v>1</v>
      </c>
      <c r="J5" s="57" t="s">
        <v>2</v>
      </c>
      <c r="K5" s="56" t="s">
        <v>1</v>
      </c>
      <c r="L5" s="57" t="s">
        <v>2</v>
      </c>
    </row>
    <row r="6" spans="1:12" ht="14.25">
      <c r="A6" s="96" t="s">
        <v>3</v>
      </c>
      <c r="B6" s="96"/>
      <c r="C6" s="63">
        <f>1271501/1000000</f>
        <v>1.271501</v>
      </c>
      <c r="D6" s="79">
        <v>0.16726730050938976</v>
      </c>
      <c r="E6" s="63">
        <v>5.336799</v>
      </c>
      <c r="F6" s="64">
        <v>0.7874439076692277</v>
      </c>
      <c r="G6" s="54">
        <f>7736799/1000000</f>
        <v>7.736799</v>
      </c>
      <c r="H6" s="53">
        <v>1.273002807729419</v>
      </c>
      <c r="I6" s="52"/>
      <c r="J6" s="55"/>
      <c r="K6" s="52">
        <v>0</v>
      </c>
      <c r="L6" s="53">
        <v>0</v>
      </c>
    </row>
    <row r="7" spans="1:12" ht="14.25">
      <c r="A7" s="93" t="s">
        <v>4</v>
      </c>
      <c r="B7" s="93"/>
      <c r="C7" s="27">
        <f>135254429/1000000</f>
        <v>135.254429</v>
      </c>
      <c r="D7" s="80">
        <v>17.79286309705531</v>
      </c>
      <c r="E7" s="27">
        <v>126.940214</v>
      </c>
      <c r="F7" s="26">
        <v>18.730009909034983</v>
      </c>
      <c r="G7" s="30">
        <f>138395910/1000000</f>
        <v>138.39591</v>
      </c>
      <c r="H7" s="26">
        <v>22.771482367354768</v>
      </c>
      <c r="I7" s="27">
        <f>136635365/1000000</f>
        <v>136.635365</v>
      </c>
      <c r="J7" s="28"/>
      <c r="K7" s="27">
        <v>200.4</v>
      </c>
      <c r="L7" s="26">
        <v>29.009843659525185</v>
      </c>
    </row>
    <row r="8" spans="1:12" ht="12.75">
      <c r="A8" s="94" t="s">
        <v>5</v>
      </c>
      <c r="B8" s="94"/>
      <c r="C8" s="83"/>
      <c r="D8" s="81"/>
      <c r="E8" s="27">
        <v>0</v>
      </c>
      <c r="F8" s="26">
        <v>0</v>
      </c>
      <c r="G8" s="30">
        <v>0</v>
      </c>
      <c r="H8" s="26">
        <v>0</v>
      </c>
      <c r="I8" s="27"/>
      <c r="J8" s="28"/>
      <c r="K8" s="27">
        <v>0</v>
      </c>
      <c r="L8" s="26">
        <v>0</v>
      </c>
    </row>
    <row r="9" spans="1:12" ht="14.25">
      <c r="A9" s="93" t="s">
        <v>6</v>
      </c>
      <c r="B9" s="93"/>
      <c r="C9" s="27">
        <f>391732236/1000000</f>
        <v>391.732236</v>
      </c>
      <c r="D9" s="82">
        <v>51.53278970148446</v>
      </c>
      <c r="E9" s="27">
        <v>0</v>
      </c>
      <c r="F9" s="26">
        <v>0</v>
      </c>
      <c r="G9" s="30">
        <f>19307411/1000000</f>
        <v>19.307411</v>
      </c>
      <c r="H9" s="26">
        <v>3.1768162017632706</v>
      </c>
      <c r="I9" s="27">
        <f>27611212/1000000</f>
        <v>27.611212</v>
      </c>
      <c r="J9" s="28"/>
      <c r="K9" s="27">
        <v>22.8</v>
      </c>
      <c r="L9" s="26">
        <v>3.3005211349160386</v>
      </c>
    </row>
    <row r="10" spans="1:12" ht="12.75">
      <c r="A10" s="94" t="s">
        <v>5</v>
      </c>
      <c r="B10" s="94"/>
      <c r="C10" s="27">
        <f>231902963/1000000</f>
        <v>231.902963</v>
      </c>
      <c r="D10" s="80">
        <v>30.507079900950842</v>
      </c>
      <c r="E10" s="27">
        <v>0</v>
      </c>
      <c r="F10" s="26">
        <v>0</v>
      </c>
      <c r="G10" s="30">
        <v>0</v>
      </c>
      <c r="H10" s="26">
        <v>0</v>
      </c>
      <c r="I10" s="27"/>
      <c r="J10" s="28"/>
      <c r="K10" s="27">
        <v>0</v>
      </c>
      <c r="L10" s="26">
        <v>0</v>
      </c>
    </row>
    <row r="11" spans="1:12" ht="12.75">
      <c r="A11" s="93" t="s">
        <v>7</v>
      </c>
      <c r="B11" s="93"/>
      <c r="C11" s="84"/>
      <c r="D11" s="77"/>
      <c r="E11" s="27">
        <v>313.078048</v>
      </c>
      <c r="F11" s="26">
        <v>46.19461994401026</v>
      </c>
      <c r="G11" s="30">
        <f>203814626/1000000</f>
        <v>203.814626</v>
      </c>
      <c r="H11" s="26">
        <v>33.53539249944602</v>
      </c>
      <c r="I11" s="27">
        <f>339016675/1000000</f>
        <v>339.016675</v>
      </c>
      <c r="J11" s="28"/>
      <c r="K11" s="27">
        <v>288.5</v>
      </c>
      <c r="L11" s="26">
        <v>41.763173132599874</v>
      </c>
    </row>
    <row r="12" spans="1:12" ht="14.25">
      <c r="A12" s="93" t="s">
        <v>8</v>
      </c>
      <c r="B12" s="93"/>
      <c r="C12" s="84"/>
      <c r="D12" s="77"/>
      <c r="E12" s="27">
        <v>232.381975</v>
      </c>
      <c r="F12" s="26">
        <v>34.28792623928553</v>
      </c>
      <c r="G12" s="30">
        <f>238505029/1000000</f>
        <v>238.505029</v>
      </c>
      <c r="H12" s="26">
        <v>39.243306123706525</v>
      </c>
      <c r="I12" s="27">
        <f>216045036/1000000</f>
        <v>216.045036</v>
      </c>
      <c r="J12" s="28"/>
      <c r="K12" s="27">
        <v>179.1</v>
      </c>
      <c r="L12" s="26">
        <v>25.926462072958884</v>
      </c>
    </row>
    <row r="13" spans="1:12" ht="12.75">
      <c r="A13" s="91" t="s">
        <v>9</v>
      </c>
      <c r="B13" s="91"/>
      <c r="C13" s="85"/>
      <c r="D13" s="78"/>
      <c r="E13" s="27">
        <v>0</v>
      </c>
      <c r="F13" s="26">
        <v>0</v>
      </c>
      <c r="G13" s="30">
        <v>0</v>
      </c>
      <c r="H13" s="26">
        <v>0</v>
      </c>
      <c r="I13" s="27"/>
      <c r="J13" s="28"/>
      <c r="K13" s="27">
        <v>0</v>
      </c>
      <c r="L13" s="26">
        <v>0</v>
      </c>
    </row>
    <row r="14" spans="1:12" ht="13.5" thickBot="1">
      <c r="A14" s="89" t="s">
        <v>10</v>
      </c>
      <c r="B14" s="89"/>
      <c r="C14" s="86"/>
      <c r="D14" s="76"/>
      <c r="E14" s="35">
        <v>0</v>
      </c>
      <c r="F14" s="37">
        <v>0</v>
      </c>
      <c r="G14" s="34">
        <v>0</v>
      </c>
      <c r="H14" s="26">
        <v>0</v>
      </c>
      <c r="I14" s="35"/>
      <c r="J14" s="36"/>
      <c r="K14" s="35">
        <v>0</v>
      </c>
      <c r="L14" s="37">
        <v>0</v>
      </c>
    </row>
    <row r="15" spans="1:12" ht="13.5" thickBot="1">
      <c r="A15" s="90" t="s">
        <v>11</v>
      </c>
      <c r="B15" s="90"/>
      <c r="C15" s="65">
        <f>760161129/1000000</f>
        <v>760.161129</v>
      </c>
      <c r="D15" s="62">
        <v>100</v>
      </c>
      <c r="E15" s="65">
        <v>677.737036</v>
      </c>
      <c r="F15" s="62">
        <v>100</v>
      </c>
      <c r="G15" s="66">
        <f>607759775/1000000</f>
        <v>607.759775</v>
      </c>
      <c r="H15" s="41">
        <v>100</v>
      </c>
      <c r="I15" s="67"/>
      <c r="J15" s="68"/>
      <c r="K15" s="42">
        <v>690.8</v>
      </c>
      <c r="L15" s="43">
        <v>100</v>
      </c>
    </row>
    <row r="16" spans="1:13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12"/>
      <c r="L16" s="12"/>
      <c r="M16" s="12"/>
    </row>
    <row r="17" spans="1:13" ht="12.75">
      <c r="A17" s="92" t="s">
        <v>12</v>
      </c>
      <c r="B17" s="92"/>
      <c r="C17" s="87">
        <v>4.32</v>
      </c>
      <c r="D17" s="14"/>
      <c r="E17" s="71"/>
      <c r="F17" s="14"/>
      <c r="H17" s="14"/>
      <c r="I17" s="24"/>
      <c r="J17" s="6"/>
      <c r="K17" s="13"/>
      <c r="L17" s="13"/>
      <c r="M17" s="12"/>
    </row>
    <row r="18" spans="1:12" ht="12.75">
      <c r="A18" s="4"/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</row>
    <row r="19" spans="1:10" ht="12.75">
      <c r="A19" s="88" t="s">
        <v>13</v>
      </c>
      <c r="B19" s="88"/>
      <c r="C19" s="15"/>
      <c r="D19" s="15"/>
      <c r="E19" s="15"/>
      <c r="F19" s="15"/>
      <c r="G19" s="15"/>
      <c r="H19" s="15"/>
      <c r="I19" s="15"/>
      <c r="J19" s="10"/>
    </row>
    <row r="20" spans="1:12" ht="12.75">
      <c r="A20" s="88" t="s">
        <v>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0" ht="12.75">
      <c r="A21" s="88" t="s">
        <v>15</v>
      </c>
      <c r="B21" s="88"/>
      <c r="C21" s="15"/>
      <c r="D21" s="15"/>
      <c r="E21" s="15"/>
      <c r="F21" s="15"/>
      <c r="G21" s="15"/>
      <c r="H21" s="15"/>
      <c r="I21" s="15"/>
      <c r="J21" s="10"/>
    </row>
    <row r="22" spans="1:12" ht="12.75">
      <c r="A22" s="88" t="s">
        <v>16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5" spans="1:12" ht="15.75">
      <c r="A25" s="18"/>
      <c r="B25" s="18"/>
      <c r="C25" s="18"/>
      <c r="D25" s="18"/>
      <c r="E25" s="18"/>
      <c r="F25" s="18"/>
      <c r="G25" s="18"/>
      <c r="H25" s="18"/>
      <c r="I25" s="18"/>
      <c r="J25" s="21"/>
      <c r="K25" s="21"/>
      <c r="L25" s="21"/>
    </row>
    <row r="26" spans="1:12" ht="15.75">
      <c r="A26" s="95" t="s">
        <v>17</v>
      </c>
      <c r="B26" s="95"/>
      <c r="C26" s="95"/>
      <c r="D26" s="95"/>
      <c r="E26" s="95"/>
      <c r="F26" s="95"/>
      <c r="G26" s="95"/>
      <c r="H26" s="95"/>
      <c r="I26" s="95"/>
      <c r="J26" s="95"/>
      <c r="K26" s="21"/>
      <c r="L26" s="21"/>
    </row>
    <row r="27" spans="1:12" ht="16.5" thickBot="1">
      <c r="A27" s="11"/>
      <c r="B27" s="2"/>
      <c r="C27" s="2"/>
      <c r="D27" s="2"/>
      <c r="E27" s="2"/>
      <c r="F27" s="2"/>
      <c r="G27" s="2"/>
      <c r="H27" s="2"/>
      <c r="I27" s="2"/>
      <c r="J27" s="2"/>
      <c r="K27" s="1"/>
      <c r="L27" s="1"/>
    </row>
    <row r="28" spans="2:12" ht="15.75">
      <c r="B28" s="1"/>
      <c r="C28" s="17">
        <v>2010</v>
      </c>
      <c r="D28" s="22"/>
      <c r="E28" s="16">
        <v>2009</v>
      </c>
      <c r="F28" s="25"/>
      <c r="G28" s="16">
        <v>2008</v>
      </c>
      <c r="H28" s="25"/>
      <c r="I28" s="16">
        <v>2007</v>
      </c>
      <c r="J28" s="23"/>
      <c r="K28" s="16">
        <v>2006</v>
      </c>
      <c r="L28" s="23"/>
    </row>
    <row r="29" spans="1:12" ht="16.5" thickBot="1">
      <c r="A29" s="3"/>
      <c r="B29" s="1"/>
      <c r="C29" s="56" t="s">
        <v>1</v>
      </c>
      <c r="D29" s="57" t="s">
        <v>2</v>
      </c>
      <c r="E29" s="56" t="s">
        <v>1</v>
      </c>
      <c r="F29" s="57" t="s">
        <v>2</v>
      </c>
      <c r="G29" s="56" t="s">
        <v>1</v>
      </c>
      <c r="H29" s="57" t="s">
        <v>2</v>
      </c>
      <c r="I29" s="56" t="s">
        <v>1</v>
      </c>
      <c r="J29" s="57" t="s">
        <v>2</v>
      </c>
      <c r="K29" s="56" t="s">
        <v>1</v>
      </c>
      <c r="L29" s="57" t="s">
        <v>2</v>
      </c>
    </row>
    <row r="30" spans="1:12" ht="14.25">
      <c r="A30" s="96" t="s">
        <v>3</v>
      </c>
      <c r="B30" s="96"/>
      <c r="C30" s="58">
        <f>126563/1000000</f>
        <v>0.126563</v>
      </c>
      <c r="D30" s="73">
        <v>0.07937876002176994</v>
      </c>
      <c r="E30" s="58">
        <f>172640/1000000</f>
        <v>0.17264</v>
      </c>
      <c r="F30" s="59">
        <v>0.12125605086236202</v>
      </c>
      <c r="G30" s="60">
        <f>227404.87/1000000</f>
        <v>0.22740487</v>
      </c>
      <c r="H30" s="53">
        <v>0.13255787514762654</v>
      </c>
      <c r="I30" s="52">
        <f>272089.66/1000000</f>
        <v>0.27208965999999996</v>
      </c>
      <c r="J30" s="61">
        <v>0.20706985334461206</v>
      </c>
      <c r="K30" s="52">
        <v>0.26652689</v>
      </c>
      <c r="L30" s="53">
        <v>0.20182451534144327</v>
      </c>
    </row>
    <row r="31" spans="1:12" ht="14.25">
      <c r="A31" s="93" t="s">
        <v>4</v>
      </c>
      <c r="B31" s="93"/>
      <c r="C31" s="50">
        <f>58897845/1000000</f>
        <v>58.897845</v>
      </c>
      <c r="D31" s="73">
        <v>36.94000540485294</v>
      </c>
      <c r="E31" s="50">
        <f>51255218/1000000</f>
        <v>51.255218</v>
      </c>
      <c r="F31" s="49">
        <v>35.99979912401213</v>
      </c>
      <c r="G31" s="38">
        <f>43602472.24/1000000</f>
        <v>43.602472240000004</v>
      </c>
      <c r="H31" s="26">
        <v>25.41656681019088</v>
      </c>
      <c r="I31" s="27">
        <f>51430082.35/1000000</f>
        <v>51.43008235</v>
      </c>
      <c r="J31" s="29">
        <v>39.14011142399098</v>
      </c>
      <c r="K31" s="27">
        <v>52.4373526770607</v>
      </c>
      <c r="L31" s="26">
        <v>39.70760057207026</v>
      </c>
    </row>
    <row r="32" spans="1:12" ht="12.75">
      <c r="A32" s="94" t="s">
        <v>5</v>
      </c>
      <c r="B32" s="94"/>
      <c r="C32" s="48">
        <f>58755345/1000000</f>
        <v>58.755345</v>
      </c>
      <c r="D32" s="74">
        <v>36.85063115406003</v>
      </c>
      <c r="E32" s="48">
        <f>50258094/1000000</f>
        <v>50.258094</v>
      </c>
      <c r="F32" s="47">
        <v>35.299455527741955</v>
      </c>
      <c r="G32" s="38">
        <f>42589530.46/1000000</f>
        <v>42.58953046</v>
      </c>
      <c r="H32" s="26">
        <v>24.826107115967734</v>
      </c>
      <c r="I32" s="32">
        <f>35112962.65/1000000</f>
        <v>35.11296265</v>
      </c>
      <c r="J32" s="31">
        <v>26.722206299314507</v>
      </c>
      <c r="K32" s="32">
        <v>32.60214757</v>
      </c>
      <c r="L32" s="33">
        <v>24.687612692308317</v>
      </c>
    </row>
    <row r="33" spans="1:12" ht="14.25">
      <c r="A33" s="93" t="s">
        <v>6</v>
      </c>
      <c r="B33" s="93"/>
      <c r="C33" s="46">
        <f>21121292/1000000</f>
        <v>21.121292</v>
      </c>
      <c r="D33" s="75">
        <v>13.24701507563608</v>
      </c>
      <c r="E33" s="46">
        <f>20720319/1000000</f>
        <v>20.720319</v>
      </c>
      <c r="F33" s="45">
        <v>14.55319772097061</v>
      </c>
      <c r="G33" s="38">
        <f>21920003.74/1000000</f>
        <v>21.92000374</v>
      </c>
      <c r="H33" s="26">
        <v>12.777514918666546</v>
      </c>
      <c r="I33" s="27">
        <f>15593392.43/1000000</f>
        <v>15.59339243</v>
      </c>
      <c r="J33" s="29">
        <v>11.867123078565664</v>
      </c>
      <c r="K33" s="27">
        <v>15.03888690706069</v>
      </c>
      <c r="L33" s="26">
        <v>11.388029407810597</v>
      </c>
    </row>
    <row r="34" spans="1:12" ht="12.75">
      <c r="A34" s="94" t="s">
        <v>5</v>
      </c>
      <c r="B34" s="94"/>
      <c r="C34" s="50">
        <f>7906252/1000000</f>
        <v>7.906252</v>
      </c>
      <c r="D34" s="73">
        <v>4.9587042040694245</v>
      </c>
      <c r="E34" s="50">
        <f>7694774/1000000</f>
        <v>7.694774</v>
      </c>
      <c r="F34" s="49">
        <v>5.404529121399333</v>
      </c>
      <c r="G34" s="38">
        <f>5023899.64/1000000</f>
        <v>5.02389964</v>
      </c>
      <c r="H34" s="26">
        <v>2.9285101116494374</v>
      </c>
      <c r="I34" s="32">
        <f>9733494.08/1000000</f>
        <v>9.73349408</v>
      </c>
      <c r="J34" s="39">
        <v>7.407533206797532</v>
      </c>
      <c r="K34" s="32">
        <v>8.60935006</v>
      </c>
      <c r="L34" s="33">
        <v>6.519334327820827</v>
      </c>
    </row>
    <row r="35" spans="1:12" ht="12.75">
      <c r="A35" s="93" t="s">
        <v>7</v>
      </c>
      <c r="B35" s="93"/>
      <c r="C35" s="50">
        <f>54886556/1000000</f>
        <v>54.886556</v>
      </c>
      <c r="D35" s="73">
        <v>34.42417418317705</v>
      </c>
      <c r="E35" s="50">
        <f>50069986/1000000</f>
        <v>50.069986</v>
      </c>
      <c r="F35" s="49">
        <v>35.16733531680812</v>
      </c>
      <c r="G35" s="38">
        <f>37518837.19/1000000</f>
        <v>37.51883719</v>
      </c>
      <c r="H35" s="51">
        <v>21.870320261462066</v>
      </c>
      <c r="I35" s="27">
        <f>44408963.11/1000000</f>
        <v>44.40896311</v>
      </c>
      <c r="J35" s="29">
        <v>33.796791389919</v>
      </c>
      <c r="K35" s="27">
        <v>44.43017852407885</v>
      </c>
      <c r="L35" s="26">
        <v>33.6442572348179</v>
      </c>
    </row>
    <row r="36" spans="1:12" ht="14.25">
      <c r="A36" s="93" t="s">
        <v>8</v>
      </c>
      <c r="B36" s="93"/>
      <c r="C36" s="50">
        <f>24409640/1000000</f>
        <v>24.40964</v>
      </c>
      <c r="D36" s="73">
        <v>15.309426576312163</v>
      </c>
      <c r="E36" s="50">
        <f>20158237/1000000</f>
        <v>20.158237</v>
      </c>
      <c r="F36" s="49">
        <v>14.158411787346779</v>
      </c>
      <c r="G36" s="38">
        <f>19637361.4/1000000</f>
        <v>19.6373614</v>
      </c>
      <c r="H36" s="26">
        <v>11.446926799281036</v>
      </c>
      <c r="I36" s="27">
        <f>19695410.9756626/1000000</f>
        <v>19.6954109756626</v>
      </c>
      <c r="J36" s="29">
        <v>14.988904254179747</v>
      </c>
      <c r="K36" s="27">
        <v>19.8857841156016</v>
      </c>
      <c r="L36" s="26">
        <v>15.058288269959792</v>
      </c>
    </row>
    <row r="37" spans="1:12" ht="12.75">
      <c r="A37" s="91" t="s">
        <v>9</v>
      </c>
      <c r="B37" s="91"/>
      <c r="C37" s="50">
        <f>1648512/1000000</f>
        <v>1.648512</v>
      </c>
      <c r="D37" s="73">
        <v>1.033926490688495</v>
      </c>
      <c r="E37" s="50">
        <f>1527675/1000000</f>
        <v>1.527675</v>
      </c>
      <c r="F37" s="49">
        <v>1.0729833034126441</v>
      </c>
      <c r="G37" s="38">
        <f>1031874.9/1000000</f>
        <v>1.0318749</v>
      </c>
      <c r="H37" s="26">
        <v>0.6014961076346764</v>
      </c>
      <c r="I37" s="32">
        <f>1399432.95/1000000</f>
        <v>1.39943295</v>
      </c>
      <c r="J37" s="39">
        <v>1.065017964012737</v>
      </c>
      <c r="K37" s="32">
        <v>1.69692903</v>
      </c>
      <c r="L37" s="33">
        <v>1.2849805850680787</v>
      </c>
    </row>
    <row r="38" spans="1:12" ht="13.5" thickBot="1">
      <c r="A38" s="89" t="s">
        <v>10</v>
      </c>
      <c r="B38" s="89"/>
      <c r="C38" s="44"/>
      <c r="D38" s="74"/>
      <c r="E38" s="44"/>
      <c r="F38" s="47">
        <v>0</v>
      </c>
      <c r="G38" s="34">
        <v>0</v>
      </c>
      <c r="H38" s="37">
        <v>0</v>
      </c>
      <c r="I38" s="35">
        <v>0</v>
      </c>
      <c r="J38" s="37">
        <v>0</v>
      </c>
      <c r="K38" s="35">
        <v>0</v>
      </c>
      <c r="L38" s="37">
        <v>0</v>
      </c>
    </row>
    <row r="39" spans="1:12" ht="13.5" thickBot="1">
      <c r="A39" s="90" t="s">
        <v>11</v>
      </c>
      <c r="B39" s="90"/>
      <c r="C39" s="69">
        <f>159441896/1000000</f>
        <v>159.441896</v>
      </c>
      <c r="D39" s="70">
        <v>100</v>
      </c>
      <c r="E39" s="69">
        <f>142376400/1000000</f>
        <v>142.3764</v>
      </c>
      <c r="F39" s="70">
        <v>100</v>
      </c>
      <c r="G39" s="40">
        <f>171551384.44/1000000</f>
        <v>171.55138444</v>
      </c>
      <c r="H39" s="41">
        <v>100</v>
      </c>
      <c r="I39" s="42">
        <f>131399938.525663/1000000</f>
        <v>131.399938525663</v>
      </c>
      <c r="J39" s="43">
        <v>100</v>
      </c>
      <c r="K39" s="42">
        <v>132.05872911380186</v>
      </c>
      <c r="L39" s="43">
        <v>100</v>
      </c>
    </row>
    <row r="40" spans="1:13" ht="12.75">
      <c r="A40" s="4"/>
      <c r="B40" s="7"/>
      <c r="C40" s="7"/>
      <c r="D40" s="7"/>
      <c r="E40" s="7"/>
      <c r="F40" s="7"/>
      <c r="G40" s="7"/>
      <c r="H40" s="7"/>
      <c r="I40" s="7"/>
      <c r="J40" s="7"/>
      <c r="K40" s="12"/>
      <c r="L40" s="12"/>
      <c r="M40" s="12"/>
    </row>
    <row r="41" spans="1:13" ht="12.75">
      <c r="A41" s="92" t="s">
        <v>12</v>
      </c>
      <c r="B41" s="92"/>
      <c r="C41" s="14"/>
      <c r="D41" s="14"/>
      <c r="E41" s="72"/>
      <c r="F41" s="14"/>
      <c r="H41" s="14"/>
      <c r="I41" s="24"/>
      <c r="J41" s="14"/>
      <c r="K41" s="13"/>
      <c r="L41" s="13"/>
      <c r="M41" s="12"/>
    </row>
    <row r="42" spans="1:12" ht="12.75">
      <c r="A42" s="4"/>
      <c r="B42" s="7"/>
      <c r="C42" s="7"/>
      <c r="D42" s="7"/>
      <c r="E42" s="7"/>
      <c r="F42" s="7"/>
      <c r="G42" s="7"/>
      <c r="H42" s="7"/>
      <c r="I42" s="7"/>
      <c r="J42" s="7"/>
      <c r="K42" s="8"/>
      <c r="L42" s="9"/>
    </row>
    <row r="43" spans="1:10" ht="12.75">
      <c r="A43" s="88" t="s">
        <v>13</v>
      </c>
      <c r="B43" s="88"/>
      <c r="C43" s="15"/>
      <c r="D43" s="15"/>
      <c r="E43" s="15"/>
      <c r="F43" s="15"/>
      <c r="G43" s="15"/>
      <c r="H43" s="15"/>
      <c r="I43" s="15"/>
      <c r="J43" s="10"/>
    </row>
    <row r="44" spans="1:12" ht="12.75">
      <c r="A44" s="88" t="s">
        <v>14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1" ht="12.75">
      <c r="A45" s="88" t="s">
        <v>15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2" ht="12.75">
      <c r="A46" s="88" t="s">
        <v>16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</sheetData>
  <sheetProtection/>
  <mergeCells count="32">
    <mergeCell ref="A2:J2"/>
    <mergeCell ref="A6:B6"/>
    <mergeCell ref="A7:B7"/>
    <mergeCell ref="A8:B8"/>
    <mergeCell ref="A10:B10"/>
    <mergeCell ref="A11:B11"/>
    <mergeCell ref="A12:B12"/>
    <mergeCell ref="A9:B9"/>
    <mergeCell ref="A14:B14"/>
    <mergeCell ref="A15:B15"/>
    <mergeCell ref="A17:B17"/>
    <mergeCell ref="A13:B13"/>
    <mergeCell ref="A19:B19"/>
    <mergeCell ref="A20:L20"/>
    <mergeCell ref="A21:B21"/>
    <mergeCell ref="A22:L22"/>
    <mergeCell ref="A26:J26"/>
    <mergeCell ref="A30:B30"/>
    <mergeCell ref="A31:B31"/>
    <mergeCell ref="A32:B32"/>
    <mergeCell ref="A34:B34"/>
    <mergeCell ref="A35:B35"/>
    <mergeCell ref="A36:B36"/>
    <mergeCell ref="A33:B33"/>
    <mergeCell ref="A45:K45"/>
    <mergeCell ref="A46:L46"/>
    <mergeCell ref="A38:B38"/>
    <mergeCell ref="A39:B39"/>
    <mergeCell ref="A37:B37"/>
    <mergeCell ref="A41:B41"/>
    <mergeCell ref="A43:B43"/>
    <mergeCell ref="A44:L44"/>
  </mergeCells>
  <printOptions horizontalCentered="1"/>
  <pageMargins left="0.79" right="0.79" top="0.98" bottom="0.98" header="0.51" footer="0.51"/>
  <pageSetup horizontalDpi="600" verticalDpi="600" orientation="landscape" paperSize="9" scale="83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Maatalousyrittäjien eläkelaitoksen ja Merimieseläkekassan sijoitusjakauma</dc:title>
  <dc:subject/>
  <dc:creator>Stenberg Merja</dc:creator>
  <cp:keywords/>
  <dc:description/>
  <cp:lastModifiedBy>STENBERGME</cp:lastModifiedBy>
  <cp:lastPrinted>2011-03-09T11:49:04Z</cp:lastPrinted>
  <dcterms:created xsi:type="dcterms:W3CDTF">2006-11-13T08:58:46Z</dcterms:created>
  <dcterms:modified xsi:type="dcterms:W3CDTF">2018-09-12T11:24:53Z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{F378F578-0DC1-4E9C-8A5D-5C3E68F5DF03}</vt:lpwstr>
  </property>
</Properties>
</file>